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mfanet-my.sharepoint.com/personal/cpierce_nmfa_net/Documents/Dept. of Transportation/"/>
    </mc:Choice>
  </mc:AlternateContent>
  <xr:revisionPtr revIDLastSave="16" documentId="8_{9120E462-124F-4425-A260-A7DB91307CA3}" xr6:coauthVersionLast="47" xr6:coauthVersionMax="47" xr10:uidLastSave="{2C7A9C1E-5E98-4943-8951-16655E5714F6}"/>
  <bookViews>
    <workbookView xWindow="-98" yWindow="-98" windowWidth="19396" windowHeight="10276" firstSheet="6" activeTab="9" xr2:uid="{934E4150-9CDD-4124-9C9A-8903E666C7D3}"/>
  </bookViews>
  <sheets>
    <sheet name="Senior Lien - 2014B1" sheetId="6" r:id="rId1"/>
    <sheet name="Senior Lien - 2020A " sheetId="7" r:id="rId2"/>
    <sheet name="Senior Lien - 2022A" sheetId="8" r:id="rId3"/>
    <sheet name="Senior Lien Total DS" sheetId="9" r:id="rId4"/>
    <sheet name="Sub. Lien - 2014A" sheetId="3" r:id="rId5"/>
    <sheet name="Sub. Lien - 2014B2" sheetId="2" r:id="rId6"/>
    <sheet name="Sub. Lien - 2018A" sheetId="4" r:id="rId7"/>
    <sheet name="Sub. Lien - 2021A" sheetId="5" r:id="rId8"/>
    <sheet name="Subordinate  Lien Total DS" sheetId="10" r:id="rId9"/>
    <sheet name="NMDOT Bond Coverage" sheetId="1" r:id="rId10"/>
  </sheets>
  <externalReferences>
    <externalReference r:id="rId11"/>
  </externalReferenc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1" l="1"/>
  <c r="C13" i="1"/>
  <c r="C14" i="1"/>
  <c r="C15" i="1"/>
  <c r="C16" i="1"/>
  <c r="C17" i="1"/>
  <c r="C11" i="1"/>
  <c r="C10" i="1"/>
  <c r="C9" i="1"/>
  <c r="B13" i="1"/>
  <c r="B14" i="1"/>
  <c r="B15" i="1"/>
  <c r="B16" i="1"/>
  <c r="B17" i="1"/>
  <c r="B12" i="1"/>
  <c r="B11" i="1"/>
  <c r="B10" i="1"/>
  <c r="B9" i="1"/>
  <c r="D16" i="10" l="1"/>
  <c r="D17" i="10"/>
  <c r="D18" i="10"/>
  <c r="E18" i="10" s="1"/>
  <c r="D15" i="1" s="1"/>
  <c r="D19" i="10"/>
  <c r="D20" i="10"/>
  <c r="C16" i="10"/>
  <c r="E16" i="10" s="1"/>
  <c r="D13" i="1" s="1"/>
  <c r="C17" i="10"/>
  <c r="E17" i="10" s="1"/>
  <c r="D14" i="1" s="1"/>
  <c r="C18" i="10"/>
  <c r="C19" i="10"/>
  <c r="C20" i="10"/>
  <c r="D14" i="9"/>
  <c r="E14" i="9" s="1"/>
  <c r="D11" i="1" s="1"/>
  <c r="D15" i="9"/>
  <c r="C14" i="9"/>
  <c r="C15" i="9"/>
  <c r="C18" i="8"/>
  <c r="C18" i="7"/>
  <c r="C23" i="2"/>
  <c r="C23" i="4"/>
  <c r="C23" i="5"/>
  <c r="C23" i="3"/>
  <c r="C18" i="6"/>
  <c r="E7" i="10"/>
  <c r="E10" i="10"/>
  <c r="E15" i="10"/>
  <c r="E20" i="10"/>
  <c r="D17" i="1" s="1"/>
  <c r="D3" i="10"/>
  <c r="D4" i="10"/>
  <c r="D5" i="10"/>
  <c r="D6" i="10"/>
  <c r="D7" i="10"/>
  <c r="D8" i="10"/>
  <c r="D9" i="10"/>
  <c r="D10" i="10"/>
  <c r="D11" i="10"/>
  <c r="D12" i="10"/>
  <c r="D13" i="10"/>
  <c r="D14" i="10"/>
  <c r="D15" i="10"/>
  <c r="D2" i="10"/>
  <c r="C3" i="10"/>
  <c r="E3" i="10" s="1"/>
  <c r="C4" i="10"/>
  <c r="E4" i="10" s="1"/>
  <c r="C5" i="10"/>
  <c r="E5" i="10" s="1"/>
  <c r="C6" i="10"/>
  <c r="E6" i="10" s="1"/>
  <c r="C7" i="10"/>
  <c r="C8" i="10"/>
  <c r="E8" i="10" s="1"/>
  <c r="C9" i="10"/>
  <c r="E9" i="10" s="1"/>
  <c r="C10" i="10"/>
  <c r="C11" i="10"/>
  <c r="E11" i="10" s="1"/>
  <c r="C12" i="10"/>
  <c r="E12" i="10" s="1"/>
  <c r="C13" i="10"/>
  <c r="E13" i="10" s="1"/>
  <c r="C14" i="10"/>
  <c r="E14" i="10" s="1"/>
  <c r="C15" i="10"/>
  <c r="E19" i="10"/>
  <c r="D16" i="1" s="1"/>
  <c r="C2" i="10"/>
  <c r="E2" i="10" s="1"/>
  <c r="D13" i="9"/>
  <c r="D12" i="9"/>
  <c r="D11" i="9"/>
  <c r="D10" i="9"/>
  <c r="D9" i="9"/>
  <c r="D8" i="9"/>
  <c r="D7" i="9"/>
  <c r="D6" i="9"/>
  <c r="D5" i="9"/>
  <c r="D4" i="9"/>
  <c r="D3" i="9"/>
  <c r="C4" i="9"/>
  <c r="C5" i="9"/>
  <c r="E5" i="9" s="1"/>
  <c r="C6" i="9"/>
  <c r="E6" i="9" s="1"/>
  <c r="C7" i="9"/>
  <c r="E7" i="9" s="1"/>
  <c r="C8" i="9"/>
  <c r="E8" i="9" s="1"/>
  <c r="C9" i="9"/>
  <c r="C10" i="9"/>
  <c r="E10" i="9" s="1"/>
  <c r="C11" i="9"/>
  <c r="E11" i="9" s="1"/>
  <c r="C12" i="9"/>
  <c r="C13" i="9"/>
  <c r="E13" i="9" s="1"/>
  <c r="D10" i="1" s="1"/>
  <c r="C3" i="9"/>
  <c r="E3" i="9" s="1"/>
  <c r="E4" i="9" l="1"/>
  <c r="E9" i="9"/>
  <c r="D4" i="1"/>
  <c r="E15" i="9"/>
  <c r="D12" i="1" s="1"/>
  <c r="E12" i="1" s="1"/>
  <c r="D21" i="10"/>
  <c r="C19" i="9"/>
  <c r="E12" i="9"/>
  <c r="D9" i="1" s="1"/>
  <c r="E9" i="1" s="1"/>
  <c r="C21" i="10"/>
  <c r="E21" i="10"/>
  <c r="D16" i="9"/>
  <c r="C16" i="9"/>
  <c r="E17" i="1"/>
  <c r="E16" i="1"/>
  <c r="E15" i="1"/>
  <c r="E14" i="1"/>
  <c r="E13" i="1"/>
  <c r="E11" i="1"/>
  <c r="E10" i="1"/>
  <c r="E16" i="9" l="1"/>
</calcChain>
</file>

<file path=xl/sharedStrings.xml><?xml version="1.0" encoding="utf-8"?>
<sst xmlns="http://schemas.openxmlformats.org/spreadsheetml/2006/main" count="25" uniqueCount="14">
  <si>
    <t>NMDOT All Bonds Outstanding</t>
  </si>
  <si>
    <t>State Road Fund</t>
  </si>
  <si>
    <t>Revenues</t>
  </si>
  <si>
    <t>FY End</t>
  </si>
  <si>
    <t>FHWA</t>
  </si>
  <si>
    <t>Net Total Bond</t>
  </si>
  <si>
    <t>Debt Service</t>
  </si>
  <si>
    <t>Coverage</t>
  </si>
  <si>
    <t>As of June 30, 2023</t>
  </si>
  <si>
    <t>Outstanding Par Value of Bonds =</t>
  </si>
  <si>
    <t>Principal</t>
  </si>
  <si>
    <t>Interest</t>
  </si>
  <si>
    <t>Total DS</t>
  </si>
  <si>
    <t>Outstanding as of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</si>
</sst>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2"/>
      <color theme="1"/>
      <name val="Source Sans Pro"/>
      <family val="2"/>
    </font>
    <font>
      <sz val="12"/>
      <color theme="1"/>
      <name val="Source Sans Pro"/>
      <family val="2"/>
    </font>
    <font>
      <sz val="12"/>
      <color theme="1"/>
      <name val="Book Antiqua"/>
      <family val="1"/>
    </font>
    <font>
      <sz val="12"/>
      <color rgb="FF000000"/>
      <name val="Book Antiqua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14" fontId="2" fillId="0" borderId="0" xfId="0" applyNumberFormat="1" applyFont="1"/>
    <xf numFmtId="0" fontId="2" fillId="0" borderId="0" xfId="0" applyFont="1"/>
    <xf numFmtId="3" fontId="2" fillId="0" borderId="0" xfId="0" applyNumberFormat="1" applyFont="1"/>
    <xf numFmtId="10" fontId="2" fillId="0" borderId="0" xfId="0" applyNumberFormat="1" applyFont="1"/>
    <xf numFmtId="164" fontId="2" fillId="0" borderId="0" xfId="1" applyNumberFormat="1" applyFont="1"/>
    <xf numFmtId="3" fontId="2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16" fontId="2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right" vertical="center"/>
    </xf>
    <xf numFmtId="39" fontId="2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nmfanet-my.sharepoint.com/personal/cpierce_nmfa_net/Documents/Dept.%20of%20Transportation/NMDOT%202023%20Revenue%20Estimates.xlsx" TargetMode="External"/><Relationship Id="rId1" Type="http://schemas.openxmlformats.org/officeDocument/2006/relationships/externalLinkPath" Target="NMDOT%202023%20Revenue%20Estima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Udated Rev"/>
    </sheetNames>
    <sheetDataSet>
      <sheetData sheetId="0">
        <row r="25">
          <cell r="BC25">
            <v>539550</v>
          </cell>
          <cell r="BE25">
            <v>542810</v>
          </cell>
          <cell r="BG25">
            <v>548250</v>
          </cell>
          <cell r="BI25">
            <v>556070</v>
          </cell>
        </row>
        <row r="35">
          <cell r="BC35">
            <v>506157</v>
          </cell>
          <cell r="BE35">
            <v>516279</v>
          </cell>
          <cell r="BG35">
            <v>516279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7FE32E-5C0C-43F9-B160-D9F04F6C21BF}">
  <dimension ref="A2:F19"/>
  <sheetViews>
    <sheetView showZeros="0" workbookViewId="0">
      <selection activeCell="A16" sqref="A16:XFD16"/>
    </sheetView>
  </sheetViews>
  <sheetFormatPr defaultRowHeight="15.75" x14ac:dyDescent="0.5"/>
  <cols>
    <col min="1" max="1" width="9" style="2"/>
    <col min="2" max="2" width="10.0625" style="2" bestFit="1" customWidth="1"/>
    <col min="3" max="3" width="9.6875" style="3" bestFit="1" customWidth="1"/>
    <col min="4" max="4" width="9.0625" style="4" bestFit="1" customWidth="1"/>
    <col min="5" max="5" width="10.75" style="3" customWidth="1"/>
    <col min="6" max="6" width="11.75" style="3" customWidth="1"/>
    <col min="7" max="16384" width="9" style="2"/>
  </cols>
  <sheetData>
    <row r="2" spans="2:6" x14ac:dyDescent="0.5">
      <c r="B2" s="1"/>
    </row>
    <row r="3" spans="2:6" x14ac:dyDescent="0.5">
      <c r="B3" s="1">
        <v>42170</v>
      </c>
      <c r="C3" s="3">
        <v>0</v>
      </c>
      <c r="D3" s="4">
        <v>0</v>
      </c>
      <c r="E3" s="3">
        <v>1466300</v>
      </c>
      <c r="F3" s="3">
        <v>1466300</v>
      </c>
    </row>
    <row r="4" spans="2:6" x14ac:dyDescent="0.5">
      <c r="B4" s="1">
        <v>42536</v>
      </c>
      <c r="C4" s="3">
        <v>0</v>
      </c>
      <c r="D4" s="4">
        <v>0</v>
      </c>
      <c r="E4" s="3">
        <v>3069000</v>
      </c>
      <c r="F4" s="3">
        <v>3069000</v>
      </c>
    </row>
    <row r="5" spans="2:6" x14ac:dyDescent="0.5">
      <c r="B5" s="1">
        <v>42901</v>
      </c>
      <c r="C5" s="3">
        <v>0</v>
      </c>
      <c r="D5" s="4">
        <v>0</v>
      </c>
      <c r="E5" s="3">
        <v>3069000</v>
      </c>
      <c r="F5" s="3">
        <v>3069000</v>
      </c>
    </row>
    <row r="6" spans="2:6" x14ac:dyDescent="0.5">
      <c r="B6" s="1">
        <v>43266</v>
      </c>
      <c r="C6" s="3">
        <v>0</v>
      </c>
      <c r="D6" s="4">
        <v>0</v>
      </c>
      <c r="E6" s="3">
        <v>3069000</v>
      </c>
      <c r="F6" s="3">
        <v>3069000</v>
      </c>
    </row>
    <row r="7" spans="2:6" x14ac:dyDescent="0.5">
      <c r="B7" s="1">
        <v>43631</v>
      </c>
      <c r="C7" s="3">
        <v>0</v>
      </c>
      <c r="D7" s="4">
        <v>0</v>
      </c>
      <c r="E7" s="3">
        <v>3069000</v>
      </c>
      <c r="F7" s="3">
        <v>3069000</v>
      </c>
    </row>
    <row r="8" spans="2:6" x14ac:dyDescent="0.5">
      <c r="B8" s="1">
        <v>43997</v>
      </c>
      <c r="C8" s="3">
        <v>0</v>
      </c>
      <c r="D8" s="4">
        <v>0</v>
      </c>
      <c r="E8" s="3">
        <v>3069000</v>
      </c>
      <c r="F8" s="3">
        <v>3069000</v>
      </c>
    </row>
    <row r="9" spans="2:6" x14ac:dyDescent="0.5">
      <c r="B9" s="1">
        <v>44362</v>
      </c>
      <c r="C9" s="3">
        <v>0</v>
      </c>
      <c r="D9" s="4">
        <v>0</v>
      </c>
      <c r="E9" s="3">
        <v>3069000</v>
      </c>
      <c r="F9" s="3">
        <v>3069000</v>
      </c>
    </row>
    <row r="10" spans="2:6" x14ac:dyDescent="0.5">
      <c r="B10" s="1">
        <v>44727</v>
      </c>
      <c r="C10" s="3">
        <v>0</v>
      </c>
      <c r="D10" s="4">
        <v>0</v>
      </c>
      <c r="E10" s="3">
        <v>3069000</v>
      </c>
      <c r="F10" s="3">
        <v>3069000</v>
      </c>
    </row>
    <row r="11" spans="2:6" x14ac:dyDescent="0.5">
      <c r="B11" s="1">
        <v>45092</v>
      </c>
      <c r="C11" s="3">
        <v>0</v>
      </c>
      <c r="D11" s="4">
        <v>0</v>
      </c>
      <c r="E11" s="3">
        <v>3069000</v>
      </c>
      <c r="F11" s="3">
        <v>3069000</v>
      </c>
    </row>
    <row r="12" spans="2:6" x14ac:dyDescent="0.5">
      <c r="B12" s="1">
        <v>45458</v>
      </c>
      <c r="C12" s="3">
        <v>0</v>
      </c>
      <c r="D12" s="4">
        <v>0</v>
      </c>
      <c r="E12" s="3">
        <v>3069000</v>
      </c>
      <c r="F12" s="3">
        <v>3069000</v>
      </c>
    </row>
    <row r="13" spans="2:6" x14ac:dyDescent="0.5">
      <c r="B13" s="1">
        <v>45823</v>
      </c>
      <c r="C13" s="3">
        <v>0</v>
      </c>
      <c r="D13" s="4">
        <v>0</v>
      </c>
      <c r="E13" s="3">
        <v>3069000</v>
      </c>
      <c r="F13" s="3">
        <v>3069000</v>
      </c>
    </row>
    <row r="14" spans="2:6" x14ac:dyDescent="0.5">
      <c r="B14" s="1">
        <v>46188</v>
      </c>
      <c r="C14" s="3">
        <v>0</v>
      </c>
      <c r="D14" s="4">
        <v>0</v>
      </c>
      <c r="E14" s="3">
        <v>3069000</v>
      </c>
      <c r="F14" s="3">
        <v>3069000</v>
      </c>
    </row>
    <row r="15" spans="2:6" x14ac:dyDescent="0.5">
      <c r="B15" s="1">
        <v>46553</v>
      </c>
      <c r="C15" s="3">
        <v>61380000</v>
      </c>
      <c r="D15" s="4">
        <v>0.05</v>
      </c>
      <c r="E15" s="3">
        <v>3069000</v>
      </c>
      <c r="F15" s="3">
        <v>64449000</v>
      </c>
    </row>
    <row r="16" spans="2:6" x14ac:dyDescent="0.5">
      <c r="B16" s="1"/>
    </row>
    <row r="17" spans="1:3" x14ac:dyDescent="0.5">
      <c r="A17" s="2" t="s">
        <v>13</v>
      </c>
      <c r="B17" s="1"/>
    </row>
    <row r="18" spans="1:3" x14ac:dyDescent="0.5">
      <c r="B18" s="1">
        <v>45107</v>
      </c>
      <c r="C18" s="3">
        <f>SUM(C12:C15)</f>
        <v>61380000</v>
      </c>
    </row>
    <row r="19" spans="1:3" x14ac:dyDescent="0.5">
      <c r="B19" s="1"/>
    </row>
  </sheetData>
  <pageMargins left="0.7" right="0.7" top="0.75" bottom="0.75" header="0.3" footer="0.3"/>
  <ignoredErrors>
    <ignoredError sqref="C18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0E401E-96E2-488B-B594-A7E46579D6FD}">
  <dimension ref="A2:F19"/>
  <sheetViews>
    <sheetView showZeros="0" workbookViewId="0">
      <selection activeCell="A14" sqref="A14:XFD14"/>
    </sheetView>
  </sheetViews>
  <sheetFormatPr defaultRowHeight="15.75" x14ac:dyDescent="0.5"/>
  <cols>
    <col min="1" max="1" width="9" style="2"/>
    <col min="2" max="2" width="10.0625" style="2" bestFit="1" customWidth="1"/>
    <col min="3" max="3" width="11.4375" style="3" customWidth="1"/>
    <col min="4" max="4" width="9.0625" style="4" bestFit="1" customWidth="1"/>
    <col min="5" max="6" width="12" style="3" customWidth="1"/>
    <col min="7" max="16384" width="9" style="2"/>
  </cols>
  <sheetData>
    <row r="2" spans="2:6" x14ac:dyDescent="0.5">
      <c r="B2" s="1"/>
    </row>
    <row r="3" spans="2:6" x14ac:dyDescent="0.5">
      <c r="B3" s="1"/>
    </row>
    <row r="4" spans="2:6" x14ac:dyDescent="0.5">
      <c r="B4" s="1"/>
    </row>
    <row r="5" spans="2:6" x14ac:dyDescent="0.5">
      <c r="B5" s="1"/>
    </row>
    <row r="6" spans="2:6" x14ac:dyDescent="0.5">
      <c r="B6" s="1"/>
    </row>
    <row r="7" spans="2:6" x14ac:dyDescent="0.5">
      <c r="B7" s="1"/>
    </row>
    <row r="8" spans="2:6" x14ac:dyDescent="0.5">
      <c r="B8" s="1"/>
    </row>
    <row r="9" spans="2:6" x14ac:dyDescent="0.5">
      <c r="B9" s="1">
        <v>44362</v>
      </c>
      <c r="C9" s="3">
        <v>0</v>
      </c>
      <c r="D9" s="4">
        <v>0</v>
      </c>
      <c r="E9" s="3">
        <v>1991925</v>
      </c>
      <c r="F9" s="3">
        <v>1991925</v>
      </c>
    </row>
    <row r="10" spans="2:6" x14ac:dyDescent="0.5">
      <c r="B10" s="1">
        <v>44727</v>
      </c>
      <c r="C10" s="3">
        <v>3595000</v>
      </c>
      <c r="D10" s="4">
        <v>0.05</v>
      </c>
      <c r="E10" s="3">
        <v>3159000</v>
      </c>
      <c r="F10" s="3">
        <v>6754000</v>
      </c>
    </row>
    <row r="11" spans="2:6" x14ac:dyDescent="0.5">
      <c r="B11" s="1">
        <v>45092</v>
      </c>
      <c r="C11" s="3">
        <v>41935000</v>
      </c>
      <c r="D11" s="4">
        <v>0.05</v>
      </c>
      <c r="E11" s="3">
        <v>2979250</v>
      </c>
      <c r="F11" s="3">
        <v>44914250</v>
      </c>
    </row>
    <row r="12" spans="2:6" x14ac:dyDescent="0.5">
      <c r="B12" s="1">
        <v>45458</v>
      </c>
      <c r="C12" s="3">
        <v>10935000</v>
      </c>
      <c r="D12" s="4">
        <v>0.05</v>
      </c>
      <c r="E12" s="3">
        <v>882500</v>
      </c>
      <c r="F12" s="3">
        <v>11817500</v>
      </c>
    </row>
    <row r="13" spans="2:6" x14ac:dyDescent="0.5">
      <c r="B13" s="1">
        <v>45823</v>
      </c>
      <c r="C13" s="3">
        <v>6715000</v>
      </c>
      <c r="D13" s="4">
        <v>0.05</v>
      </c>
      <c r="E13" s="3">
        <v>335750</v>
      </c>
      <c r="F13" s="3">
        <v>7050750</v>
      </c>
    </row>
    <row r="14" spans="2:6" x14ac:dyDescent="0.5">
      <c r="B14" s="1"/>
    </row>
    <row r="15" spans="2:6" x14ac:dyDescent="0.5">
      <c r="B15" s="1"/>
    </row>
    <row r="16" spans="2:6" x14ac:dyDescent="0.5">
      <c r="B16" s="1"/>
    </row>
    <row r="17" spans="1:3" x14ac:dyDescent="0.5">
      <c r="A17" s="2" t="s">
        <v>13</v>
      </c>
      <c r="B17" s="1"/>
    </row>
    <row r="18" spans="1:3" x14ac:dyDescent="0.5">
      <c r="B18" s="1">
        <v>45107</v>
      </c>
      <c r="C18" s="3">
        <f>SUM(C12:C13)</f>
        <v>17650000</v>
      </c>
    </row>
    <row r="19" spans="1:3" x14ac:dyDescent="0.5">
      <c r="B19" s="1"/>
    </row>
  </sheetData>
  <pageMargins left="0.7" right="0.7" top="0.75" bottom="0.75" header="0.3" footer="0.3"/>
  <ignoredErrors>
    <ignoredError sqref="C18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BD09E8-B673-4155-ACCE-6764B44462F8}">
  <dimension ref="A2:F19"/>
  <sheetViews>
    <sheetView workbookViewId="0">
      <selection activeCell="A15" sqref="A15:XFD15"/>
    </sheetView>
  </sheetViews>
  <sheetFormatPr defaultRowHeight="15.75" x14ac:dyDescent="0.5"/>
  <cols>
    <col min="1" max="1" width="9" style="2"/>
    <col min="2" max="2" width="10.0625" style="2" bestFit="1" customWidth="1"/>
    <col min="3" max="3" width="11.25" style="3" customWidth="1"/>
    <col min="4" max="4" width="9.0625" style="4" bestFit="1" customWidth="1"/>
    <col min="5" max="6" width="11.25" style="3" customWidth="1"/>
    <col min="7" max="16384" width="9" style="2"/>
  </cols>
  <sheetData>
    <row r="2" spans="2:6" x14ac:dyDescent="0.5">
      <c r="B2" s="1"/>
    </row>
    <row r="3" spans="2:6" x14ac:dyDescent="0.5">
      <c r="B3" s="1"/>
    </row>
    <row r="4" spans="2:6" x14ac:dyDescent="0.5">
      <c r="B4" s="1"/>
    </row>
    <row r="5" spans="2:6" x14ac:dyDescent="0.5">
      <c r="B5" s="1"/>
    </row>
    <row r="6" spans="2:6" x14ac:dyDescent="0.5">
      <c r="B6" s="1"/>
    </row>
    <row r="7" spans="2:6" x14ac:dyDescent="0.5">
      <c r="B7" s="1"/>
    </row>
    <row r="8" spans="2:6" x14ac:dyDescent="0.5">
      <c r="B8" s="1"/>
    </row>
    <row r="9" spans="2:6" x14ac:dyDescent="0.5">
      <c r="B9" s="1"/>
    </row>
    <row r="10" spans="2:6" x14ac:dyDescent="0.5">
      <c r="B10" s="1"/>
    </row>
    <row r="11" spans="2:6" x14ac:dyDescent="0.5">
      <c r="B11" s="1">
        <v>45092</v>
      </c>
      <c r="C11" s="3">
        <v>2980000</v>
      </c>
      <c r="D11" s="4">
        <v>0.05</v>
      </c>
      <c r="E11" s="3">
        <v>2670372.2200000002</v>
      </c>
      <c r="F11" s="3">
        <v>5650372.2199999997</v>
      </c>
    </row>
    <row r="12" spans="2:6" x14ac:dyDescent="0.5">
      <c r="B12" s="1">
        <v>45458</v>
      </c>
      <c r="C12" s="3">
        <v>1945000</v>
      </c>
      <c r="D12" s="4">
        <v>0.05</v>
      </c>
      <c r="E12" s="3">
        <v>2213000</v>
      </c>
      <c r="F12" s="3">
        <v>4158000</v>
      </c>
    </row>
    <row r="13" spans="2:6" x14ac:dyDescent="0.5">
      <c r="B13" s="1">
        <v>45823</v>
      </c>
      <c r="C13" s="3">
        <v>20845000</v>
      </c>
      <c r="D13" s="4">
        <v>0.05</v>
      </c>
      <c r="E13" s="3">
        <v>2115750</v>
      </c>
      <c r="F13" s="3">
        <v>22960750</v>
      </c>
    </row>
    <row r="14" spans="2:6" x14ac:dyDescent="0.5">
      <c r="B14" s="1">
        <v>46188</v>
      </c>
      <c r="C14" s="3">
        <v>21470000</v>
      </c>
      <c r="D14" s="4">
        <v>0.05</v>
      </c>
      <c r="E14" s="3">
        <v>1073500</v>
      </c>
      <c r="F14" s="3">
        <v>22543500</v>
      </c>
    </row>
    <row r="15" spans="2:6" x14ac:dyDescent="0.5">
      <c r="B15" s="1"/>
    </row>
    <row r="16" spans="2:6" x14ac:dyDescent="0.5">
      <c r="B16" s="1"/>
    </row>
    <row r="17" spans="1:3" x14ac:dyDescent="0.5">
      <c r="A17" s="2" t="s">
        <v>13</v>
      </c>
      <c r="B17" s="1"/>
    </row>
    <row r="18" spans="1:3" x14ac:dyDescent="0.5">
      <c r="B18" s="1">
        <v>45107</v>
      </c>
      <c r="C18" s="3">
        <f>SUM(C12:C14)</f>
        <v>44260000</v>
      </c>
    </row>
    <row r="19" spans="1:3" x14ac:dyDescent="0.5">
      <c r="B19" s="1"/>
    </row>
  </sheetData>
  <pageMargins left="0.7" right="0.7" top="0.75" bottom="0.75" header="0.3" footer="0.3"/>
  <ignoredErrors>
    <ignoredError sqref="C18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2A063C-10C7-4015-AEF5-63264DD9DE55}">
  <dimension ref="A2:E20"/>
  <sheetViews>
    <sheetView showZeros="0" workbookViewId="0">
      <selection activeCell="E12" sqref="E12"/>
    </sheetView>
  </sheetViews>
  <sheetFormatPr defaultRowHeight="15.75" x14ac:dyDescent="0.5"/>
  <cols>
    <col min="1" max="1" width="9" style="2"/>
    <col min="2" max="2" width="10.0625" style="2" bestFit="1" customWidth="1"/>
    <col min="3" max="3" width="12.1875" style="3" customWidth="1"/>
    <col min="4" max="4" width="11.3125" style="3" customWidth="1"/>
    <col min="5" max="5" width="12.375" style="3" customWidth="1"/>
    <col min="6" max="16384" width="9" style="2"/>
  </cols>
  <sheetData>
    <row r="2" spans="2:5" x14ac:dyDescent="0.5">
      <c r="B2" s="1"/>
      <c r="C2" s="6" t="s">
        <v>10</v>
      </c>
      <c r="D2" s="6" t="s">
        <v>11</v>
      </c>
      <c r="E2" s="6" t="s">
        <v>12</v>
      </c>
    </row>
    <row r="3" spans="2:5" x14ac:dyDescent="0.5">
      <c r="B3" s="1">
        <v>42170</v>
      </c>
      <c r="C3" s="3">
        <f>SUM('Senior Lien - 2014B1'!C3,'Senior Lien - 2020A '!C3,'Senior Lien - 2022A'!C3)</f>
        <v>0</v>
      </c>
      <c r="D3" s="3">
        <f>SUM('Senior Lien - 2014B1'!E3,'Senior Lien - 2020A '!E3,'Senior Lien - 2022A'!E3)</f>
        <v>1466300</v>
      </c>
      <c r="E3" s="3">
        <f>SUM(C3:D3)</f>
        <v>1466300</v>
      </c>
    </row>
    <row r="4" spans="2:5" x14ac:dyDescent="0.5">
      <c r="B4" s="1">
        <v>42536</v>
      </c>
      <c r="C4" s="3">
        <f>SUM('Senior Lien - 2014B1'!C4,'Senior Lien - 2020A '!C4,'Senior Lien - 2022A'!C4)</f>
        <v>0</v>
      </c>
      <c r="D4" s="3">
        <f>SUM('Senior Lien - 2014B1'!E4,'Senior Lien - 2020A '!E4,'Senior Lien - 2022A'!E4)</f>
        <v>3069000</v>
      </c>
      <c r="E4" s="3">
        <f t="shared" ref="E4:E15" si="0">SUM(C4:D4)</f>
        <v>3069000</v>
      </c>
    </row>
    <row r="5" spans="2:5" x14ac:dyDescent="0.5">
      <c r="B5" s="1">
        <v>42901</v>
      </c>
      <c r="C5" s="3">
        <f>SUM('Senior Lien - 2014B1'!C5,'Senior Lien - 2020A '!C5,'Senior Lien - 2022A'!C5)</f>
        <v>0</v>
      </c>
      <c r="D5" s="3">
        <f>SUM('Senior Lien - 2014B1'!E5,'Senior Lien - 2020A '!E5,'Senior Lien - 2022A'!E5)</f>
        <v>3069000</v>
      </c>
      <c r="E5" s="3">
        <f t="shared" si="0"/>
        <v>3069000</v>
      </c>
    </row>
    <row r="6" spans="2:5" x14ac:dyDescent="0.5">
      <c r="B6" s="1">
        <v>43266</v>
      </c>
      <c r="C6" s="3">
        <f>SUM('Senior Lien - 2014B1'!C6,'Senior Lien - 2020A '!C6,'Senior Lien - 2022A'!C6)</f>
        <v>0</v>
      </c>
      <c r="D6" s="3">
        <f>SUM('Senior Lien - 2014B1'!E6,'Senior Lien - 2020A '!E6,'Senior Lien - 2022A'!E6)</f>
        <v>3069000</v>
      </c>
      <c r="E6" s="3">
        <f t="shared" si="0"/>
        <v>3069000</v>
      </c>
    </row>
    <row r="7" spans="2:5" x14ac:dyDescent="0.5">
      <c r="B7" s="1">
        <v>43631</v>
      </c>
      <c r="C7" s="3">
        <f>SUM('Senior Lien - 2014B1'!C7,'Senior Lien - 2020A '!C7,'Senior Lien - 2022A'!C7)</f>
        <v>0</v>
      </c>
      <c r="D7" s="3">
        <f>SUM('Senior Lien - 2014B1'!E7,'Senior Lien - 2020A '!E7,'Senior Lien - 2022A'!E7)</f>
        <v>3069000</v>
      </c>
      <c r="E7" s="3">
        <f t="shared" si="0"/>
        <v>3069000</v>
      </c>
    </row>
    <row r="8" spans="2:5" x14ac:dyDescent="0.5">
      <c r="B8" s="1">
        <v>43997</v>
      </c>
      <c r="C8" s="3">
        <f>SUM('Senior Lien - 2014B1'!C8,'Senior Lien - 2020A '!C8,'Senior Lien - 2022A'!C8)</f>
        <v>0</v>
      </c>
      <c r="D8" s="3">
        <f>SUM('Senior Lien - 2014B1'!E8,'Senior Lien - 2020A '!E8,'Senior Lien - 2022A'!E8)</f>
        <v>3069000</v>
      </c>
      <c r="E8" s="3">
        <f t="shared" si="0"/>
        <v>3069000</v>
      </c>
    </row>
    <row r="9" spans="2:5" x14ac:dyDescent="0.5">
      <c r="B9" s="1">
        <v>44362</v>
      </c>
      <c r="C9" s="3">
        <f>SUM('Senior Lien - 2014B1'!C9,'Senior Lien - 2020A '!C9,'Senior Lien - 2022A'!C9)</f>
        <v>0</v>
      </c>
      <c r="D9" s="3">
        <f>SUM('Senior Lien - 2014B1'!E9,'Senior Lien - 2020A '!E9,'Senior Lien - 2022A'!E9)</f>
        <v>5060925</v>
      </c>
      <c r="E9" s="3">
        <f t="shared" si="0"/>
        <v>5060925</v>
      </c>
    </row>
    <row r="10" spans="2:5" x14ac:dyDescent="0.5">
      <c r="B10" s="1">
        <v>44727</v>
      </c>
      <c r="C10" s="3">
        <f>SUM('Senior Lien - 2014B1'!C10,'Senior Lien - 2020A '!C10,'Senior Lien - 2022A'!C10)</f>
        <v>3595000</v>
      </c>
      <c r="D10" s="3">
        <f>SUM('Senior Lien - 2014B1'!E10,'Senior Lien - 2020A '!E10,'Senior Lien - 2022A'!E10)</f>
        <v>6228000</v>
      </c>
      <c r="E10" s="3">
        <f t="shared" si="0"/>
        <v>9823000</v>
      </c>
    </row>
    <row r="11" spans="2:5" x14ac:dyDescent="0.5">
      <c r="B11" s="1">
        <v>45092</v>
      </c>
      <c r="C11" s="3">
        <f>SUM('Senior Lien - 2014B1'!C11,'Senior Lien - 2020A '!C11,'Senior Lien - 2022A'!C11)</f>
        <v>44915000</v>
      </c>
      <c r="D11" s="3">
        <f>SUM('Senior Lien - 2014B1'!E11,'Senior Lien - 2020A '!E11,'Senior Lien - 2022A'!E11)</f>
        <v>8718622.2200000007</v>
      </c>
      <c r="E11" s="3">
        <f t="shared" si="0"/>
        <v>53633622.219999999</v>
      </c>
    </row>
    <row r="12" spans="2:5" x14ac:dyDescent="0.5">
      <c r="B12" s="1">
        <v>45458</v>
      </c>
      <c r="C12" s="3">
        <f>SUM('Senior Lien - 2014B1'!C12,'Senior Lien - 2020A '!C12,'Senior Lien - 2022A'!C12)</f>
        <v>12880000</v>
      </c>
      <c r="D12" s="3">
        <f>SUM('Senior Lien - 2014B1'!E12,'Senior Lien - 2020A '!E12,'Senior Lien - 2022A'!E12)</f>
        <v>6164500</v>
      </c>
      <c r="E12" s="3">
        <f t="shared" si="0"/>
        <v>19044500</v>
      </c>
    </row>
    <row r="13" spans="2:5" x14ac:dyDescent="0.5">
      <c r="B13" s="1">
        <v>45823</v>
      </c>
      <c r="C13" s="3">
        <f>SUM('Senior Lien - 2014B1'!C13,'Senior Lien - 2020A '!C13,'Senior Lien - 2022A'!C13)</f>
        <v>27560000</v>
      </c>
      <c r="D13" s="3">
        <f>SUM('Senior Lien - 2014B1'!E13,'Senior Lien - 2020A '!E13,'Senior Lien - 2022A'!E13)</f>
        <v>5520500</v>
      </c>
      <c r="E13" s="3">
        <f t="shared" si="0"/>
        <v>33080500</v>
      </c>
    </row>
    <row r="14" spans="2:5" x14ac:dyDescent="0.5">
      <c r="B14" s="1">
        <v>46188</v>
      </c>
      <c r="C14" s="3">
        <f>SUM('Senior Lien - 2014B1'!C14,'Senior Lien - 2020A '!C14,'Senior Lien - 2022A'!C14)</f>
        <v>21470000</v>
      </c>
      <c r="D14" s="3">
        <f>SUM('Senior Lien - 2014B1'!E14,'Senior Lien - 2020A '!E14,'Senior Lien - 2022A'!E14)</f>
        <v>4142500</v>
      </c>
      <c r="E14" s="3">
        <f t="shared" si="0"/>
        <v>25612500</v>
      </c>
    </row>
    <row r="15" spans="2:5" x14ac:dyDescent="0.5">
      <c r="B15" s="1">
        <v>46553</v>
      </c>
      <c r="C15" s="3">
        <f>SUM('Senior Lien - 2014B1'!C15,'Senior Lien - 2020A '!C15,'Senior Lien - 2022A'!C15)</f>
        <v>61380000</v>
      </c>
      <c r="D15" s="3">
        <f>SUM('Senior Lien - 2014B1'!E15,'Senior Lien - 2020A '!E15,'Senior Lien - 2022A'!E15)</f>
        <v>3069000</v>
      </c>
      <c r="E15" s="3">
        <f t="shared" si="0"/>
        <v>64449000</v>
      </c>
    </row>
    <row r="16" spans="2:5" x14ac:dyDescent="0.5">
      <c r="B16" s="1"/>
      <c r="C16" s="3">
        <f>SUM(C3:C15)</f>
        <v>171800000</v>
      </c>
      <c r="D16" s="3">
        <f t="shared" ref="D16:E16" si="1">SUM(D3:D15)</f>
        <v>55715347.219999999</v>
      </c>
      <c r="E16" s="3">
        <f t="shared" si="1"/>
        <v>227515347.22</v>
      </c>
    </row>
    <row r="17" spans="1:3" x14ac:dyDescent="0.5">
      <c r="B17" s="1"/>
    </row>
    <row r="18" spans="1:3" x14ac:dyDescent="0.5">
      <c r="A18" s="2" t="s">
        <v>13</v>
      </c>
      <c r="B18" s="1"/>
    </row>
    <row r="19" spans="1:3" x14ac:dyDescent="0.5">
      <c r="B19" s="1">
        <v>45107</v>
      </c>
      <c r="C19" s="3">
        <f>SUM(C12:C15)</f>
        <v>123290000</v>
      </c>
    </row>
    <row r="20" spans="1:3" x14ac:dyDescent="0.5">
      <c r="B20" s="1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0EC8BD-50DA-4A9B-9CD8-80B4E3F2247F}">
  <dimension ref="A2:F23"/>
  <sheetViews>
    <sheetView showZeros="0" workbookViewId="0">
      <selection activeCell="G15" sqref="G15"/>
    </sheetView>
  </sheetViews>
  <sheetFormatPr defaultRowHeight="15.75" x14ac:dyDescent="0.5"/>
  <cols>
    <col min="1" max="1" width="9" style="2"/>
    <col min="2" max="2" width="10.0625" style="2" bestFit="1" customWidth="1"/>
    <col min="3" max="3" width="10.875" style="3" customWidth="1"/>
    <col min="4" max="4" width="9.0625" style="4" bestFit="1" customWidth="1"/>
    <col min="5" max="6" width="12.4375" style="3" customWidth="1"/>
    <col min="7" max="16384" width="9" style="2"/>
  </cols>
  <sheetData>
    <row r="2" spans="2:6" x14ac:dyDescent="0.5">
      <c r="B2" s="1">
        <v>41805</v>
      </c>
      <c r="C2" s="3">
        <v>0</v>
      </c>
      <c r="D2" s="4">
        <v>0</v>
      </c>
      <c r="E2" s="3">
        <v>905587.5</v>
      </c>
      <c r="F2" s="3">
        <v>905587.5</v>
      </c>
    </row>
    <row r="3" spans="2:6" x14ac:dyDescent="0.5">
      <c r="B3" s="1">
        <v>42170</v>
      </c>
      <c r="C3" s="3">
        <v>0</v>
      </c>
      <c r="D3" s="4">
        <v>0</v>
      </c>
      <c r="E3" s="3">
        <v>3505500</v>
      </c>
      <c r="F3" s="3">
        <v>3505500</v>
      </c>
    </row>
    <row r="4" spans="2:6" x14ac:dyDescent="0.5">
      <c r="B4" s="1">
        <v>42536</v>
      </c>
      <c r="C4" s="3">
        <v>0</v>
      </c>
      <c r="D4" s="4">
        <v>0</v>
      </c>
      <c r="E4" s="3">
        <v>3505500</v>
      </c>
      <c r="F4" s="3">
        <v>3505500</v>
      </c>
    </row>
    <row r="5" spans="2:6" x14ac:dyDescent="0.5">
      <c r="B5" s="1">
        <v>42901</v>
      </c>
      <c r="C5" s="3">
        <v>0</v>
      </c>
      <c r="D5" s="4">
        <v>0</v>
      </c>
      <c r="E5" s="3">
        <v>3505500</v>
      </c>
      <c r="F5" s="3">
        <v>3505500</v>
      </c>
    </row>
    <row r="6" spans="2:6" x14ac:dyDescent="0.5">
      <c r="B6" s="1">
        <v>43266</v>
      </c>
      <c r="C6" s="3">
        <v>3775000</v>
      </c>
      <c r="D6" s="4">
        <v>0.05</v>
      </c>
      <c r="E6" s="3">
        <v>3505500</v>
      </c>
      <c r="F6" s="3">
        <v>7280500</v>
      </c>
    </row>
    <row r="7" spans="2:6" x14ac:dyDescent="0.5">
      <c r="B7" s="1">
        <v>43631</v>
      </c>
      <c r="C7" s="3">
        <v>3855000</v>
      </c>
      <c r="D7" s="4">
        <v>0.05</v>
      </c>
      <c r="E7" s="3">
        <v>3316750</v>
      </c>
      <c r="F7" s="3">
        <v>7171750</v>
      </c>
    </row>
    <row r="8" spans="2:6" x14ac:dyDescent="0.5">
      <c r="B8" s="1">
        <v>43997</v>
      </c>
      <c r="C8" s="3">
        <v>4155000</v>
      </c>
      <c r="D8" s="4">
        <v>0.05</v>
      </c>
      <c r="E8" s="3">
        <v>3124000</v>
      </c>
      <c r="F8" s="3">
        <v>7279000</v>
      </c>
    </row>
    <row r="9" spans="2:6" x14ac:dyDescent="0.5">
      <c r="B9" s="1">
        <v>44362</v>
      </c>
      <c r="C9" s="3">
        <v>2750000</v>
      </c>
      <c r="D9" s="4">
        <v>0.05</v>
      </c>
      <c r="E9" s="3">
        <v>2916250</v>
      </c>
      <c r="F9" s="3">
        <v>5666250</v>
      </c>
    </row>
    <row r="10" spans="2:6" x14ac:dyDescent="0.5">
      <c r="B10" s="1">
        <v>44727</v>
      </c>
      <c r="C10" s="3">
        <v>0</v>
      </c>
      <c r="D10" s="4">
        <v>0</v>
      </c>
      <c r="E10" s="3">
        <v>2778750</v>
      </c>
      <c r="F10" s="3">
        <v>2778750</v>
      </c>
    </row>
    <row r="11" spans="2:6" x14ac:dyDescent="0.5">
      <c r="B11" s="1">
        <v>45092</v>
      </c>
      <c r="C11" s="3">
        <v>0</v>
      </c>
      <c r="D11" s="4">
        <v>0</v>
      </c>
      <c r="E11" s="3">
        <v>2778750</v>
      </c>
      <c r="F11" s="3">
        <v>2778750</v>
      </c>
    </row>
    <row r="12" spans="2:6" x14ac:dyDescent="0.5">
      <c r="B12" s="1">
        <v>45458</v>
      </c>
      <c r="C12" s="3">
        <v>0</v>
      </c>
      <c r="D12" s="4">
        <v>0</v>
      </c>
      <c r="E12" s="3">
        <v>2778750</v>
      </c>
      <c r="F12" s="3">
        <v>2778750</v>
      </c>
    </row>
    <row r="13" spans="2:6" x14ac:dyDescent="0.5">
      <c r="B13" s="1">
        <v>45823</v>
      </c>
      <c r="C13" s="3">
        <v>5695000</v>
      </c>
      <c r="D13" s="4">
        <v>0.05</v>
      </c>
      <c r="E13" s="3">
        <v>2778750</v>
      </c>
      <c r="F13" s="3">
        <v>8473750</v>
      </c>
    </row>
    <row r="14" spans="2:6" x14ac:dyDescent="0.5">
      <c r="B14" s="1">
        <v>46188</v>
      </c>
      <c r="C14" s="3">
        <v>6080000</v>
      </c>
      <c r="D14" s="4">
        <v>0.05</v>
      </c>
      <c r="E14" s="3">
        <v>2494000</v>
      </c>
      <c r="F14" s="3">
        <v>8574000</v>
      </c>
    </row>
    <row r="15" spans="2:6" x14ac:dyDescent="0.5">
      <c r="B15" s="1">
        <v>46553</v>
      </c>
      <c r="C15" s="3">
        <v>6495000</v>
      </c>
      <c r="D15" s="4">
        <v>0.05</v>
      </c>
      <c r="E15" s="3">
        <v>2190000</v>
      </c>
      <c r="F15" s="3">
        <v>8685000</v>
      </c>
    </row>
    <row r="16" spans="2:6" x14ac:dyDescent="0.5">
      <c r="B16" s="1">
        <v>46919</v>
      </c>
      <c r="C16" s="3">
        <v>6920000</v>
      </c>
      <c r="D16" s="4">
        <v>0.05</v>
      </c>
      <c r="E16" s="3">
        <v>1865250</v>
      </c>
      <c r="F16" s="3">
        <v>8785250</v>
      </c>
    </row>
    <row r="17" spans="1:6" x14ac:dyDescent="0.5">
      <c r="B17" s="1">
        <v>47284</v>
      </c>
      <c r="C17" s="3">
        <v>7375000</v>
      </c>
      <c r="D17" s="4">
        <v>0.05</v>
      </c>
      <c r="E17" s="3">
        <v>1519250</v>
      </c>
      <c r="F17" s="3">
        <v>8894250</v>
      </c>
    </row>
    <row r="18" spans="1:6" x14ac:dyDescent="0.5">
      <c r="B18" s="1">
        <v>47649</v>
      </c>
      <c r="C18" s="3">
        <v>7845000</v>
      </c>
      <c r="D18" s="4">
        <v>0.05</v>
      </c>
      <c r="E18" s="3">
        <v>1150500</v>
      </c>
      <c r="F18" s="3">
        <v>8995500</v>
      </c>
    </row>
    <row r="19" spans="1:6" x14ac:dyDescent="0.5">
      <c r="B19" s="1">
        <v>48014</v>
      </c>
      <c r="C19" s="3">
        <v>8345000</v>
      </c>
      <c r="D19" s="4">
        <v>0.05</v>
      </c>
      <c r="E19" s="3">
        <v>758250</v>
      </c>
      <c r="F19" s="3">
        <v>9103250</v>
      </c>
    </row>
    <row r="20" spans="1:6" x14ac:dyDescent="0.5">
      <c r="B20" s="1">
        <v>48380</v>
      </c>
      <c r="C20" s="3">
        <v>6820000</v>
      </c>
      <c r="D20" s="4">
        <v>0.05</v>
      </c>
      <c r="E20" s="3">
        <v>341000</v>
      </c>
      <c r="F20" s="3">
        <v>7161000</v>
      </c>
    </row>
    <row r="22" spans="1:6" x14ac:dyDescent="0.5">
      <c r="A22" s="2" t="s">
        <v>13</v>
      </c>
      <c r="B22" s="1"/>
    </row>
    <row r="23" spans="1:6" x14ac:dyDescent="0.5">
      <c r="B23" s="1">
        <v>45107</v>
      </c>
      <c r="C23" s="3">
        <f>SUM(C12:C20)</f>
        <v>55575000</v>
      </c>
    </row>
  </sheetData>
  <pageMargins left="0.7" right="0.7" top="0.75" bottom="0.75" header="0.3" footer="0.3"/>
  <ignoredErrors>
    <ignoredError sqref="C23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647A24-5AEC-4288-89BD-253E07F12DE3}">
  <dimension ref="A2:F23"/>
  <sheetViews>
    <sheetView showZeros="0" workbookViewId="0">
      <selection activeCell="A16" sqref="A16:XFD17"/>
    </sheetView>
  </sheetViews>
  <sheetFormatPr defaultColWidth="10.0625" defaultRowHeight="15.75" x14ac:dyDescent="0.5"/>
  <cols>
    <col min="1" max="2" width="10.0625" style="2"/>
    <col min="3" max="3" width="11.1875" style="3" customWidth="1"/>
    <col min="4" max="4" width="10.0625" style="4"/>
    <col min="5" max="6" width="11.375" style="3" customWidth="1"/>
    <col min="7" max="16384" width="10.0625" style="2"/>
  </cols>
  <sheetData>
    <row r="2" spans="2:6" x14ac:dyDescent="0.5">
      <c r="B2" s="1"/>
    </row>
    <row r="3" spans="2:6" x14ac:dyDescent="0.5">
      <c r="B3" s="1">
        <v>42170</v>
      </c>
      <c r="C3" s="3">
        <v>0</v>
      </c>
      <c r="D3" s="4">
        <v>0</v>
      </c>
      <c r="E3" s="3">
        <v>430597.22</v>
      </c>
      <c r="F3" s="3">
        <v>430597.22</v>
      </c>
    </row>
    <row r="4" spans="2:6" x14ac:dyDescent="0.5">
      <c r="B4" s="1">
        <v>42536</v>
      </c>
      <c r="C4" s="3">
        <v>0</v>
      </c>
      <c r="D4" s="4">
        <v>0</v>
      </c>
      <c r="E4" s="3">
        <v>901250</v>
      </c>
      <c r="F4" s="3">
        <v>901250</v>
      </c>
    </row>
    <row r="5" spans="2:6" x14ac:dyDescent="0.5">
      <c r="B5" s="1">
        <v>42901</v>
      </c>
      <c r="C5" s="3">
        <v>0</v>
      </c>
      <c r="D5" s="4">
        <v>0</v>
      </c>
      <c r="E5" s="3">
        <v>901250</v>
      </c>
      <c r="F5" s="3">
        <v>901250</v>
      </c>
    </row>
    <row r="6" spans="2:6" x14ac:dyDescent="0.5">
      <c r="B6" s="1">
        <v>43266</v>
      </c>
      <c r="C6" s="3">
        <v>1430000</v>
      </c>
      <c r="D6" s="4">
        <v>0.05</v>
      </c>
      <c r="E6" s="3">
        <v>901250</v>
      </c>
      <c r="F6" s="3">
        <v>2331250</v>
      </c>
    </row>
    <row r="7" spans="2:6" x14ac:dyDescent="0.5">
      <c r="B7" s="1">
        <v>43631</v>
      </c>
      <c r="C7" s="3">
        <v>1505000</v>
      </c>
      <c r="D7" s="4">
        <v>0.05</v>
      </c>
      <c r="E7" s="3">
        <v>829750</v>
      </c>
      <c r="F7" s="3">
        <v>2334750</v>
      </c>
    </row>
    <row r="8" spans="2:6" x14ac:dyDescent="0.5">
      <c r="B8" s="1">
        <v>43997</v>
      </c>
      <c r="C8" s="3">
        <v>1580000</v>
      </c>
      <c r="D8" s="4">
        <v>0.05</v>
      </c>
      <c r="E8" s="3">
        <v>754500</v>
      </c>
      <c r="F8" s="3">
        <v>2334500</v>
      </c>
    </row>
    <row r="9" spans="2:6" x14ac:dyDescent="0.5">
      <c r="B9" s="1">
        <v>44362</v>
      </c>
      <c r="C9" s="3">
        <v>1660000</v>
      </c>
      <c r="D9" s="4">
        <v>0.05</v>
      </c>
      <c r="E9" s="3">
        <v>675500</v>
      </c>
      <c r="F9" s="3">
        <v>2335500</v>
      </c>
    </row>
    <row r="10" spans="2:6" x14ac:dyDescent="0.5">
      <c r="B10" s="1">
        <v>44727</v>
      </c>
      <c r="C10" s="3">
        <v>1740000</v>
      </c>
      <c r="D10" s="4">
        <v>0.05</v>
      </c>
      <c r="E10" s="3">
        <v>592500</v>
      </c>
      <c r="F10" s="3">
        <v>2332500</v>
      </c>
    </row>
    <row r="11" spans="2:6" x14ac:dyDescent="0.5">
      <c r="B11" s="1">
        <v>45092</v>
      </c>
      <c r="C11" s="3">
        <v>1830000</v>
      </c>
      <c r="D11" s="4">
        <v>0.05</v>
      </c>
      <c r="E11" s="3">
        <v>505500</v>
      </c>
      <c r="F11" s="3">
        <v>2335500</v>
      </c>
    </row>
    <row r="12" spans="2:6" x14ac:dyDescent="0.5">
      <c r="B12" s="1">
        <v>45458</v>
      </c>
      <c r="C12" s="3">
        <v>1920000</v>
      </c>
      <c r="D12" s="4">
        <v>0.05</v>
      </c>
      <c r="E12" s="3">
        <v>414000</v>
      </c>
      <c r="F12" s="3">
        <v>2334000</v>
      </c>
    </row>
    <row r="13" spans="2:6" x14ac:dyDescent="0.5">
      <c r="B13" s="1">
        <v>45823</v>
      </c>
      <c r="C13" s="3">
        <v>2015000</v>
      </c>
      <c r="D13" s="4">
        <v>0.05</v>
      </c>
      <c r="E13" s="3">
        <v>318000</v>
      </c>
      <c r="F13" s="3">
        <v>2333000</v>
      </c>
    </row>
    <row r="14" spans="2:6" x14ac:dyDescent="0.5">
      <c r="B14" s="1">
        <v>46188</v>
      </c>
      <c r="C14" s="3">
        <v>2120000</v>
      </c>
      <c r="D14" s="4">
        <v>0.05</v>
      </c>
      <c r="E14" s="3">
        <v>217250</v>
      </c>
      <c r="F14" s="3">
        <v>2337250</v>
      </c>
    </row>
    <row r="15" spans="2:6" x14ac:dyDescent="0.5">
      <c r="B15" s="1">
        <v>46553</v>
      </c>
      <c r="C15" s="3">
        <v>2225000</v>
      </c>
      <c r="D15" s="4">
        <v>0.05</v>
      </c>
      <c r="E15" s="3">
        <v>111250</v>
      </c>
      <c r="F15" s="3">
        <v>2336250</v>
      </c>
    </row>
    <row r="16" spans="2:6" x14ac:dyDescent="0.5">
      <c r="B16" s="1"/>
    </row>
    <row r="17" spans="1:3" x14ac:dyDescent="0.5">
      <c r="B17" s="1"/>
    </row>
    <row r="18" spans="1:3" x14ac:dyDescent="0.5">
      <c r="B18" s="1"/>
    </row>
    <row r="22" spans="1:3" x14ac:dyDescent="0.5">
      <c r="A22" s="2" t="s">
        <v>13</v>
      </c>
      <c r="B22" s="1"/>
    </row>
    <row r="23" spans="1:3" x14ac:dyDescent="0.5">
      <c r="B23" s="1">
        <v>45107</v>
      </c>
      <c r="C23" s="3">
        <f>SUM(C12:C15)</f>
        <v>8280000</v>
      </c>
    </row>
  </sheetData>
  <pageMargins left="0.7" right="0.7" top="0.75" bottom="0.75" header="0.3" footer="0.3"/>
  <ignoredErrors>
    <ignoredError sqref="C23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4D7880-FCB5-45B0-B995-294930D4606C}">
  <dimension ref="A2:F23"/>
  <sheetViews>
    <sheetView workbookViewId="0">
      <selection activeCell="A19" sqref="A19:XFD20"/>
    </sheetView>
  </sheetViews>
  <sheetFormatPr defaultColWidth="11.8125" defaultRowHeight="15.75" x14ac:dyDescent="0.5"/>
  <cols>
    <col min="1" max="2" width="11.8125" style="2"/>
    <col min="3" max="3" width="12.4375" style="3" customWidth="1"/>
    <col min="4" max="4" width="11.8125" style="4"/>
    <col min="5" max="6" width="12.875" style="3" customWidth="1"/>
    <col min="7" max="16384" width="11.8125" style="2"/>
  </cols>
  <sheetData>
    <row r="2" spans="2:6" x14ac:dyDescent="0.5">
      <c r="B2" s="1"/>
    </row>
    <row r="3" spans="2:6" x14ac:dyDescent="0.5">
      <c r="B3" s="1"/>
    </row>
    <row r="4" spans="2:6" x14ac:dyDescent="0.5">
      <c r="B4" s="1"/>
    </row>
    <row r="5" spans="2:6" x14ac:dyDescent="0.5">
      <c r="B5" s="1"/>
    </row>
    <row r="6" spans="2:6" x14ac:dyDescent="0.5">
      <c r="B6" s="1"/>
    </row>
    <row r="7" spans="2:6" x14ac:dyDescent="0.5">
      <c r="B7" s="1">
        <v>43631</v>
      </c>
      <c r="C7" s="3">
        <v>1265000</v>
      </c>
      <c r="D7" s="4">
        <v>0.05</v>
      </c>
      <c r="E7" s="3">
        <v>20304350</v>
      </c>
      <c r="F7" s="3">
        <v>21569350</v>
      </c>
    </row>
    <row r="8" spans="2:6" x14ac:dyDescent="0.5">
      <c r="B8" s="1">
        <v>43997</v>
      </c>
      <c r="C8" s="3">
        <v>670000</v>
      </c>
      <c r="D8" s="4">
        <v>0.05</v>
      </c>
      <c r="E8" s="3">
        <v>20941250</v>
      </c>
      <c r="F8" s="3">
        <v>21611250</v>
      </c>
    </row>
    <row r="9" spans="2:6" x14ac:dyDescent="0.5">
      <c r="B9" s="1">
        <v>44362</v>
      </c>
      <c r="C9" s="3">
        <v>630000</v>
      </c>
      <c r="D9" s="4">
        <v>0.05</v>
      </c>
      <c r="E9" s="3">
        <v>20907750</v>
      </c>
      <c r="F9" s="3">
        <v>21537750</v>
      </c>
    </row>
    <row r="10" spans="2:6" x14ac:dyDescent="0.5">
      <c r="B10" s="1">
        <v>44727</v>
      </c>
      <c r="C10" s="3">
        <v>12705000</v>
      </c>
      <c r="D10" s="4">
        <v>0.05</v>
      </c>
      <c r="E10" s="3">
        <v>20876250</v>
      </c>
      <c r="F10" s="3">
        <v>33581250</v>
      </c>
    </row>
    <row r="11" spans="2:6" x14ac:dyDescent="0.5">
      <c r="B11" s="1">
        <v>45092</v>
      </c>
      <c r="C11" s="3">
        <v>83805000</v>
      </c>
      <c r="D11" s="4">
        <v>0.05</v>
      </c>
      <c r="E11" s="3">
        <v>20241000</v>
      </c>
      <c r="F11" s="3">
        <v>104046000</v>
      </c>
    </row>
    <row r="12" spans="2:6" x14ac:dyDescent="0.5">
      <c r="B12" s="1">
        <v>45458</v>
      </c>
      <c r="C12" s="3">
        <v>142060000</v>
      </c>
      <c r="D12" s="4">
        <v>0.05</v>
      </c>
      <c r="E12" s="3">
        <v>16050750</v>
      </c>
      <c r="F12" s="3">
        <v>158110750</v>
      </c>
    </row>
    <row r="13" spans="2:6" x14ac:dyDescent="0.5">
      <c r="B13" s="1">
        <v>45823</v>
      </c>
      <c r="C13" s="3">
        <v>21665000</v>
      </c>
      <c r="D13" s="4">
        <v>0.05</v>
      </c>
      <c r="E13" s="3">
        <v>8947750</v>
      </c>
      <c r="F13" s="3">
        <v>30612750</v>
      </c>
    </row>
    <row r="14" spans="2:6" x14ac:dyDescent="0.5">
      <c r="B14" s="1">
        <v>46188</v>
      </c>
      <c r="C14" s="3">
        <v>29795000</v>
      </c>
      <c r="D14" s="4">
        <v>0.05</v>
      </c>
      <c r="E14" s="3">
        <v>7864500</v>
      </c>
      <c r="F14" s="3">
        <v>37659500</v>
      </c>
    </row>
    <row r="15" spans="2:6" x14ac:dyDescent="0.5">
      <c r="B15" s="1">
        <v>46553</v>
      </c>
      <c r="C15" s="3">
        <v>31285000</v>
      </c>
      <c r="D15" s="4">
        <v>0.05</v>
      </c>
      <c r="E15" s="3">
        <v>6374750</v>
      </c>
      <c r="F15" s="3">
        <v>37659750</v>
      </c>
    </row>
    <row r="16" spans="2:6" x14ac:dyDescent="0.5">
      <c r="B16" s="1">
        <v>46919</v>
      </c>
      <c r="C16" s="3">
        <v>35185000</v>
      </c>
      <c r="D16" s="4">
        <v>0.05</v>
      </c>
      <c r="E16" s="3">
        <v>4810500</v>
      </c>
      <c r="F16" s="3">
        <v>39995500</v>
      </c>
    </row>
    <row r="17" spans="1:6" x14ac:dyDescent="0.5">
      <c r="B17" s="1">
        <v>47284</v>
      </c>
      <c r="C17" s="3">
        <v>36945000</v>
      </c>
      <c r="D17" s="4">
        <v>0.05</v>
      </c>
      <c r="E17" s="3">
        <v>3051250</v>
      </c>
      <c r="F17" s="3">
        <v>39996250</v>
      </c>
    </row>
    <row r="18" spans="1:6" x14ac:dyDescent="0.5">
      <c r="B18" s="1">
        <v>47649</v>
      </c>
      <c r="C18" s="3">
        <v>24080000</v>
      </c>
      <c r="D18" s="4">
        <v>0.05</v>
      </c>
      <c r="E18" s="3">
        <v>1204000</v>
      </c>
      <c r="F18" s="3">
        <v>25284000</v>
      </c>
    </row>
    <row r="22" spans="1:6" x14ac:dyDescent="0.5">
      <c r="A22" s="2" t="s">
        <v>13</v>
      </c>
      <c r="B22" s="1"/>
    </row>
    <row r="23" spans="1:6" x14ac:dyDescent="0.5">
      <c r="B23" s="1">
        <v>45107</v>
      </c>
      <c r="C23" s="3">
        <f>SUM(C12:C18)</f>
        <v>321015000</v>
      </c>
    </row>
  </sheetData>
  <pageMargins left="0.7" right="0.7" top="0.75" bottom="0.75" header="0.3" footer="0.3"/>
  <ignoredErrors>
    <ignoredError sqref="C23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C14B34-AC31-498C-B809-F2749A20B911}">
  <dimension ref="A2:F23"/>
  <sheetViews>
    <sheetView showZeros="0" workbookViewId="0">
      <selection activeCell="A19" sqref="A19:XFD20"/>
    </sheetView>
  </sheetViews>
  <sheetFormatPr defaultColWidth="10.0625" defaultRowHeight="15.75" x14ac:dyDescent="0.5"/>
  <cols>
    <col min="1" max="2" width="10.0625" style="2"/>
    <col min="3" max="3" width="11.6875" style="3" customWidth="1"/>
    <col min="4" max="4" width="10.0625" style="4"/>
    <col min="5" max="6" width="11.5" style="3" customWidth="1"/>
    <col min="7" max="16384" width="10.0625" style="2"/>
  </cols>
  <sheetData>
    <row r="2" spans="2:6" x14ac:dyDescent="0.5">
      <c r="B2" s="1"/>
    </row>
    <row r="3" spans="2:6" x14ac:dyDescent="0.5">
      <c r="B3" s="1"/>
    </row>
    <row r="4" spans="2:6" x14ac:dyDescent="0.5">
      <c r="B4" s="1"/>
    </row>
    <row r="5" spans="2:6" x14ac:dyDescent="0.5">
      <c r="B5" s="1"/>
    </row>
    <row r="6" spans="2:6" x14ac:dyDescent="0.5">
      <c r="B6" s="1"/>
    </row>
    <row r="7" spans="2:6" x14ac:dyDescent="0.5">
      <c r="B7" s="1"/>
    </row>
    <row r="8" spans="2:6" x14ac:dyDescent="0.5">
      <c r="B8" s="1"/>
    </row>
    <row r="9" spans="2:6" x14ac:dyDescent="0.5">
      <c r="B9" s="1"/>
    </row>
    <row r="10" spans="2:6" x14ac:dyDescent="0.5">
      <c r="B10" s="1">
        <v>44727</v>
      </c>
      <c r="C10" s="3">
        <v>0</v>
      </c>
      <c r="D10" s="4">
        <v>0</v>
      </c>
      <c r="E10" s="3">
        <v>9905333.3300000001</v>
      </c>
      <c r="F10" s="3">
        <v>9905333.3300000001</v>
      </c>
    </row>
    <row r="11" spans="2:6" x14ac:dyDescent="0.5">
      <c r="B11" s="1">
        <v>45092</v>
      </c>
      <c r="C11" s="3">
        <v>0</v>
      </c>
      <c r="D11" s="4">
        <v>0</v>
      </c>
      <c r="E11" s="3">
        <v>11730000</v>
      </c>
      <c r="F11" s="3">
        <v>11730000</v>
      </c>
    </row>
    <row r="12" spans="2:6" x14ac:dyDescent="0.5">
      <c r="B12" s="1">
        <v>45458</v>
      </c>
      <c r="C12" s="3">
        <v>0</v>
      </c>
      <c r="D12" s="4">
        <v>0</v>
      </c>
      <c r="E12" s="3">
        <v>11730000</v>
      </c>
      <c r="F12" s="3">
        <v>11730000</v>
      </c>
    </row>
    <row r="13" spans="2:6" x14ac:dyDescent="0.5">
      <c r="B13" s="1">
        <v>45823</v>
      </c>
      <c r="C13" s="3">
        <v>24795000</v>
      </c>
      <c r="D13" s="4">
        <v>0.05</v>
      </c>
      <c r="E13" s="3">
        <v>11730000</v>
      </c>
      <c r="F13" s="3">
        <v>36525000</v>
      </c>
    </row>
    <row r="14" spans="2:6" x14ac:dyDescent="0.5">
      <c r="B14" s="1">
        <v>46188</v>
      </c>
      <c r="C14" s="3">
        <v>26345000</v>
      </c>
      <c r="D14" s="4">
        <v>0.05</v>
      </c>
      <c r="E14" s="3">
        <v>10490250</v>
      </c>
      <c r="F14" s="3">
        <v>36835250</v>
      </c>
    </row>
    <row r="15" spans="2:6" x14ac:dyDescent="0.5">
      <c r="B15" s="1">
        <v>46553</v>
      </c>
      <c r="C15" s="3">
        <v>0</v>
      </c>
      <c r="D15" s="4">
        <v>0</v>
      </c>
      <c r="E15" s="3">
        <v>9173000</v>
      </c>
      <c r="F15" s="3">
        <v>9173000</v>
      </c>
    </row>
    <row r="16" spans="2:6" x14ac:dyDescent="0.5">
      <c r="B16" s="1">
        <v>46919</v>
      </c>
      <c r="C16" s="3">
        <v>53630000</v>
      </c>
      <c r="D16" s="4">
        <v>0.05</v>
      </c>
      <c r="E16" s="3">
        <v>9173000</v>
      </c>
      <c r="F16" s="3">
        <v>62803000</v>
      </c>
    </row>
    <row r="17" spans="1:6" x14ac:dyDescent="0.5">
      <c r="B17" s="1">
        <v>47284</v>
      </c>
      <c r="C17" s="3">
        <v>56205000</v>
      </c>
      <c r="D17" s="4">
        <v>0.05</v>
      </c>
      <c r="E17" s="3">
        <v>6491500</v>
      </c>
      <c r="F17" s="3">
        <v>62696500</v>
      </c>
    </row>
    <row r="18" spans="1:6" x14ac:dyDescent="0.5">
      <c r="B18" s="1">
        <v>47649</v>
      </c>
      <c r="C18" s="3">
        <v>73625000</v>
      </c>
      <c r="D18" s="4">
        <v>0.05</v>
      </c>
      <c r="E18" s="3">
        <v>3681250</v>
      </c>
      <c r="F18" s="3">
        <v>77306250</v>
      </c>
    </row>
    <row r="22" spans="1:6" x14ac:dyDescent="0.5">
      <c r="A22" s="2" t="s">
        <v>13</v>
      </c>
      <c r="B22" s="1"/>
    </row>
    <row r="23" spans="1:6" x14ac:dyDescent="0.5">
      <c r="B23" s="1">
        <v>45107</v>
      </c>
      <c r="C23" s="3">
        <f>SUM(C12:C18)</f>
        <v>234600000</v>
      </c>
    </row>
  </sheetData>
  <pageMargins left="0.7" right="0.7" top="0.75" bottom="0.75" header="0.3" footer="0.3"/>
  <ignoredErrors>
    <ignoredError sqref="C23" formulaRange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7F0D4D-1CB3-4553-B538-5F0DCE1EA0C4}">
  <dimension ref="B1:E21"/>
  <sheetViews>
    <sheetView showZeros="0" workbookViewId="0">
      <selection activeCell="E19" sqref="E19"/>
    </sheetView>
  </sheetViews>
  <sheetFormatPr defaultRowHeight="15.75" x14ac:dyDescent="0.5"/>
  <cols>
    <col min="1" max="1" width="9" style="2"/>
    <col min="2" max="2" width="10.0625" style="2" bestFit="1" customWidth="1"/>
    <col min="3" max="5" width="13.8125" style="3" customWidth="1"/>
    <col min="6" max="16384" width="9" style="2"/>
  </cols>
  <sheetData>
    <row r="1" spans="2:5" x14ac:dyDescent="0.5">
      <c r="C1" s="6" t="s">
        <v>10</v>
      </c>
      <c r="D1" s="6" t="s">
        <v>11</v>
      </c>
      <c r="E1" s="6" t="s">
        <v>12</v>
      </c>
    </row>
    <row r="2" spans="2:5" x14ac:dyDescent="0.5">
      <c r="B2" s="1">
        <v>41805</v>
      </c>
      <c r="C2" s="3">
        <f>SUM('Sub. Lien - 2014A'!C2,'Sub. Lien - 2014B2'!C2,'Sub. Lien - 2018A'!C2,'Sub. Lien - 2021A'!C2)</f>
        <v>0</v>
      </c>
      <c r="D2" s="3">
        <f>SUM('Sub. Lien - 2014A'!E2,'Sub. Lien - 2014B2'!E2,'Sub. Lien - 2018A'!E2,'Sub. Lien - 2021A'!E2)</f>
        <v>905587.5</v>
      </c>
      <c r="E2" s="3">
        <f>SUM(C2:D2)</f>
        <v>905587.5</v>
      </c>
    </row>
    <row r="3" spans="2:5" x14ac:dyDescent="0.5">
      <c r="B3" s="1">
        <v>42170</v>
      </c>
      <c r="C3" s="3">
        <f>SUM('Sub. Lien - 2014A'!C3,'Sub. Lien - 2014B2'!C3,'Sub. Lien - 2018A'!C3,'Sub. Lien - 2021A'!C3)</f>
        <v>0</v>
      </c>
      <c r="D3" s="3">
        <f>SUM('Sub. Lien - 2014A'!E3,'Sub. Lien - 2014B2'!E3,'Sub. Lien - 2018A'!E3,'Sub. Lien - 2021A'!E3)</f>
        <v>3936097.2199999997</v>
      </c>
      <c r="E3" s="3">
        <f t="shared" ref="E3:E20" si="0">SUM(C3:D3)</f>
        <v>3936097.2199999997</v>
      </c>
    </row>
    <row r="4" spans="2:5" x14ac:dyDescent="0.5">
      <c r="B4" s="1">
        <v>42536</v>
      </c>
      <c r="C4" s="3">
        <f>SUM('Sub. Lien - 2014A'!C4,'Sub. Lien - 2014B2'!C4,'Sub. Lien - 2018A'!C4,'Sub. Lien - 2021A'!C4)</f>
        <v>0</v>
      </c>
      <c r="D4" s="3">
        <f>SUM('Sub. Lien - 2014A'!E4,'Sub. Lien - 2014B2'!E4,'Sub. Lien - 2018A'!E4,'Sub. Lien - 2021A'!E4)</f>
        <v>4406750</v>
      </c>
      <c r="E4" s="3">
        <f t="shared" si="0"/>
        <v>4406750</v>
      </c>
    </row>
    <row r="5" spans="2:5" x14ac:dyDescent="0.5">
      <c r="B5" s="1">
        <v>42901</v>
      </c>
      <c r="C5" s="3">
        <f>SUM('Sub. Lien - 2014A'!C5,'Sub. Lien - 2014B2'!C5,'Sub. Lien - 2018A'!C5,'Sub. Lien - 2021A'!C5)</f>
        <v>0</v>
      </c>
      <c r="D5" s="3">
        <f>SUM('Sub. Lien - 2014A'!E5,'Sub. Lien - 2014B2'!E5,'Sub. Lien - 2018A'!E5,'Sub. Lien - 2021A'!E5)</f>
        <v>4406750</v>
      </c>
      <c r="E5" s="3">
        <f t="shared" si="0"/>
        <v>4406750</v>
      </c>
    </row>
    <row r="6" spans="2:5" x14ac:dyDescent="0.5">
      <c r="B6" s="1">
        <v>43266</v>
      </c>
      <c r="C6" s="3">
        <f>SUM('Sub. Lien - 2014A'!C6,'Sub. Lien - 2014B2'!C6,'Sub. Lien - 2018A'!C6,'Sub. Lien - 2021A'!C6)</f>
        <v>5205000</v>
      </c>
      <c r="D6" s="3">
        <f>SUM('Sub. Lien - 2014A'!E6,'Sub. Lien - 2014B2'!E6,'Sub. Lien - 2018A'!E6,'Sub. Lien - 2021A'!E6)</f>
        <v>4406750</v>
      </c>
      <c r="E6" s="3">
        <f t="shared" si="0"/>
        <v>9611750</v>
      </c>
    </row>
    <row r="7" spans="2:5" x14ac:dyDescent="0.5">
      <c r="B7" s="1">
        <v>43631</v>
      </c>
      <c r="C7" s="3">
        <f>SUM('Sub. Lien - 2014A'!C7,'Sub. Lien - 2014B2'!C7,'Sub. Lien - 2018A'!C7,'Sub. Lien - 2021A'!C7)</f>
        <v>6625000</v>
      </c>
      <c r="D7" s="3">
        <f>SUM('Sub. Lien - 2014A'!E7,'Sub. Lien - 2014B2'!E7,'Sub. Lien - 2018A'!E7,'Sub. Lien - 2021A'!E7)</f>
        <v>24450850</v>
      </c>
      <c r="E7" s="3">
        <f t="shared" si="0"/>
        <v>31075850</v>
      </c>
    </row>
    <row r="8" spans="2:5" x14ac:dyDescent="0.5">
      <c r="B8" s="1">
        <v>43997</v>
      </c>
      <c r="C8" s="3">
        <f>SUM('Sub. Lien - 2014A'!C8,'Sub. Lien - 2014B2'!C8,'Sub. Lien - 2018A'!C8,'Sub. Lien - 2021A'!C8)</f>
        <v>6405000</v>
      </c>
      <c r="D8" s="3">
        <f>SUM('Sub. Lien - 2014A'!E8,'Sub. Lien - 2014B2'!E8,'Sub. Lien - 2018A'!E8,'Sub. Lien - 2021A'!E8)</f>
        <v>24819750</v>
      </c>
      <c r="E8" s="3">
        <f t="shared" si="0"/>
        <v>31224750</v>
      </c>
    </row>
    <row r="9" spans="2:5" x14ac:dyDescent="0.5">
      <c r="B9" s="1">
        <v>44362</v>
      </c>
      <c r="C9" s="3">
        <f>SUM('Sub. Lien - 2014A'!C9,'Sub. Lien - 2014B2'!C9,'Sub. Lien - 2018A'!C9,'Sub. Lien - 2021A'!C9)</f>
        <v>5040000</v>
      </c>
      <c r="D9" s="3">
        <f>SUM('Sub. Lien - 2014A'!E9,'Sub. Lien - 2014B2'!E9,'Sub. Lien - 2018A'!E9,'Sub. Lien - 2021A'!E9)</f>
        <v>24499500</v>
      </c>
      <c r="E9" s="3">
        <f t="shared" si="0"/>
        <v>29539500</v>
      </c>
    </row>
    <row r="10" spans="2:5" x14ac:dyDescent="0.5">
      <c r="B10" s="1">
        <v>44727</v>
      </c>
      <c r="C10" s="3">
        <f>SUM('Sub. Lien - 2014A'!C10,'Sub. Lien - 2014B2'!C10,'Sub. Lien - 2018A'!C10,'Sub. Lien - 2021A'!C10)</f>
        <v>14445000</v>
      </c>
      <c r="D10" s="3">
        <f>SUM('Sub. Lien - 2014A'!E10,'Sub. Lien - 2014B2'!E10,'Sub. Lien - 2018A'!E10,'Sub. Lien - 2021A'!E10)</f>
        <v>34152833.329999998</v>
      </c>
      <c r="E10" s="3">
        <f t="shared" si="0"/>
        <v>48597833.329999998</v>
      </c>
    </row>
    <row r="11" spans="2:5" x14ac:dyDescent="0.5">
      <c r="B11" s="1">
        <v>45092</v>
      </c>
      <c r="C11" s="3">
        <f>SUM('Sub. Lien - 2014A'!C11,'Sub. Lien - 2014B2'!C11,'Sub. Lien - 2018A'!C11,'Sub. Lien - 2021A'!C11)</f>
        <v>85635000</v>
      </c>
      <c r="D11" s="3">
        <f>SUM('Sub. Lien - 2014A'!E11,'Sub. Lien - 2014B2'!E11,'Sub. Lien - 2018A'!E11,'Sub. Lien - 2021A'!E11)</f>
        <v>35255250</v>
      </c>
      <c r="E11" s="3">
        <f t="shared" si="0"/>
        <v>120890250</v>
      </c>
    </row>
    <row r="12" spans="2:5" x14ac:dyDescent="0.5">
      <c r="B12" s="1">
        <v>45458</v>
      </c>
      <c r="C12" s="3">
        <f>SUM('Sub. Lien - 2014A'!C12,'Sub. Lien - 2014B2'!C12,'Sub. Lien - 2018A'!C12,'Sub. Lien - 2021A'!C12)</f>
        <v>143980000</v>
      </c>
      <c r="D12" s="3">
        <f>SUM('Sub. Lien - 2014A'!E12,'Sub. Lien - 2014B2'!E12,'Sub. Lien - 2018A'!E12,'Sub. Lien - 2021A'!E12)</f>
        <v>30973500</v>
      </c>
      <c r="E12" s="3">
        <f t="shared" si="0"/>
        <v>174953500</v>
      </c>
    </row>
    <row r="13" spans="2:5" x14ac:dyDescent="0.5">
      <c r="B13" s="1">
        <v>45823</v>
      </c>
      <c r="C13" s="3">
        <f>SUM('Sub. Lien - 2014A'!C13,'Sub. Lien - 2014B2'!C13,'Sub. Lien - 2018A'!C13,'Sub. Lien - 2021A'!C13)</f>
        <v>54170000</v>
      </c>
      <c r="D13" s="3">
        <f>SUM('Sub. Lien - 2014A'!E13,'Sub. Lien - 2014B2'!E13,'Sub. Lien - 2018A'!E13,'Sub. Lien - 2021A'!E13)</f>
        <v>23774500</v>
      </c>
      <c r="E13" s="3">
        <f t="shared" si="0"/>
        <v>77944500</v>
      </c>
    </row>
    <row r="14" spans="2:5" x14ac:dyDescent="0.5">
      <c r="B14" s="1">
        <v>46188</v>
      </c>
      <c r="C14" s="3">
        <f>SUM('Sub. Lien - 2014A'!C14,'Sub. Lien - 2014B2'!C14,'Sub. Lien - 2018A'!C14,'Sub. Lien - 2021A'!C14)</f>
        <v>64340000</v>
      </c>
      <c r="D14" s="3">
        <f>SUM('Sub. Lien - 2014A'!E14,'Sub. Lien - 2014B2'!E14,'Sub. Lien - 2018A'!E14,'Sub. Lien - 2021A'!E14)</f>
        <v>21066000</v>
      </c>
      <c r="E14" s="3">
        <f t="shared" si="0"/>
        <v>85406000</v>
      </c>
    </row>
    <row r="15" spans="2:5" x14ac:dyDescent="0.5">
      <c r="B15" s="1">
        <v>46553</v>
      </c>
      <c r="C15" s="3">
        <f>SUM('Sub. Lien - 2014A'!C15,'Sub. Lien - 2014B2'!C15,'Sub. Lien - 2018A'!C15,'Sub. Lien - 2021A'!C15)</f>
        <v>40005000</v>
      </c>
      <c r="D15" s="3">
        <f>SUM('Sub. Lien - 2014A'!E15,'Sub. Lien - 2014B2'!E15,'Sub. Lien - 2018A'!E15,'Sub. Lien - 2021A'!E15)</f>
        <v>17849000</v>
      </c>
      <c r="E15" s="3">
        <f t="shared" si="0"/>
        <v>57854000</v>
      </c>
    </row>
    <row r="16" spans="2:5" x14ac:dyDescent="0.5">
      <c r="B16" s="1">
        <v>46919</v>
      </c>
      <c r="C16" s="3">
        <f>SUM('Sub. Lien - 2014A'!C16,'Sub. Lien - 2014B2'!C16,'Sub. Lien - 2018A'!C16,'Sub. Lien - 2021A'!C16)</f>
        <v>95735000</v>
      </c>
      <c r="D16" s="3">
        <f>SUM('Sub. Lien - 2014A'!E16,'Sub. Lien - 2014B2'!E16,'Sub. Lien - 2018A'!E16,'Sub. Lien - 2021A'!E16)</f>
        <v>15848750</v>
      </c>
      <c r="E16" s="3">
        <f t="shared" si="0"/>
        <v>111583750</v>
      </c>
    </row>
    <row r="17" spans="2:5" x14ac:dyDescent="0.5">
      <c r="B17" s="1">
        <v>47284</v>
      </c>
      <c r="C17" s="3">
        <f>SUM('Sub. Lien - 2014A'!C17,'Sub. Lien - 2014B2'!C17,'Sub. Lien - 2018A'!C17,'Sub. Lien - 2021A'!C17)</f>
        <v>100525000</v>
      </c>
      <c r="D17" s="3">
        <f>SUM('Sub. Lien - 2014A'!E17,'Sub. Lien - 2014B2'!E17,'Sub. Lien - 2018A'!E17,'Sub. Lien - 2021A'!E17)</f>
        <v>11062000</v>
      </c>
      <c r="E17" s="3">
        <f t="shared" si="0"/>
        <v>111587000</v>
      </c>
    </row>
    <row r="18" spans="2:5" x14ac:dyDescent="0.5">
      <c r="B18" s="1">
        <v>47649</v>
      </c>
      <c r="C18" s="3">
        <f>SUM('Sub. Lien - 2014A'!C18,'Sub. Lien - 2014B2'!C18,'Sub. Lien - 2018A'!C18,'Sub. Lien - 2021A'!C18)</f>
        <v>105550000</v>
      </c>
      <c r="D18" s="3">
        <f>SUM('Sub. Lien - 2014A'!E18,'Sub. Lien - 2014B2'!E18,'Sub. Lien - 2018A'!E18,'Sub. Lien - 2021A'!E18)</f>
        <v>6035750</v>
      </c>
      <c r="E18" s="3">
        <f t="shared" si="0"/>
        <v>111585750</v>
      </c>
    </row>
    <row r="19" spans="2:5" x14ac:dyDescent="0.5">
      <c r="B19" s="1">
        <v>48014</v>
      </c>
      <c r="C19" s="3">
        <f>SUM('Sub. Lien - 2014A'!C19,'Sub. Lien - 2014B2'!C19,'Sub. Lien - 2018A'!C19,'Sub. Lien - 2021A'!C19)</f>
        <v>8345000</v>
      </c>
      <c r="D19" s="3">
        <f>SUM('Sub. Lien - 2014A'!E19,'Sub. Lien - 2014B2'!E19,'Sub. Lien - 2018A'!E19,'Sub. Lien - 2021A'!E19)</f>
        <v>758250</v>
      </c>
      <c r="E19" s="3">
        <f t="shared" si="0"/>
        <v>9103250</v>
      </c>
    </row>
    <row r="20" spans="2:5" x14ac:dyDescent="0.5">
      <c r="B20" s="1">
        <v>48380</v>
      </c>
      <c r="C20" s="3">
        <f>SUM('Sub. Lien - 2014A'!C20,'Sub. Lien - 2014B2'!C20,'Sub. Lien - 2018A'!C20,'Sub. Lien - 2021A'!C20)</f>
        <v>6820000</v>
      </c>
      <c r="D20" s="3">
        <f>SUM('Sub. Lien - 2014A'!E20,'Sub. Lien - 2014B2'!E20,'Sub. Lien - 2018A'!E20,'Sub. Lien - 2021A'!E20)</f>
        <v>341000</v>
      </c>
      <c r="E20" s="3">
        <f t="shared" si="0"/>
        <v>7161000</v>
      </c>
    </row>
    <row r="21" spans="2:5" x14ac:dyDescent="0.5">
      <c r="C21" s="3">
        <f>SUM(C2:C20)</f>
        <v>742825000</v>
      </c>
      <c r="D21" s="3">
        <f t="shared" ref="D21:E21" si="1">SUM(D2:D20)</f>
        <v>288948868.05000001</v>
      </c>
      <c r="E21" s="3">
        <f t="shared" si="1"/>
        <v>1031773868.05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4A960D-46A8-4B42-8B6B-78EF275D761D}">
  <dimension ref="A1:I20"/>
  <sheetViews>
    <sheetView showGridLines="0" tabSelected="1" topLeftCell="A2" workbookViewId="0">
      <selection activeCell="H5" sqref="H5"/>
    </sheetView>
  </sheetViews>
  <sheetFormatPr defaultRowHeight="15.75" x14ac:dyDescent="0.5"/>
  <cols>
    <col min="1" max="1" width="9" style="2"/>
    <col min="2" max="2" width="15.3125" style="2" bestFit="1" customWidth="1"/>
    <col min="3" max="3" width="14.75" style="2" bestFit="1" customWidth="1"/>
    <col min="4" max="4" width="14.75" style="2" customWidth="1"/>
    <col min="5" max="5" width="9.125" style="2" bestFit="1" customWidth="1"/>
    <col min="6" max="7" width="9" style="2"/>
    <col min="8" max="8" width="15.1875" style="2" customWidth="1"/>
    <col min="9" max="16384" width="9" style="2"/>
  </cols>
  <sheetData>
    <row r="1" spans="1:9" x14ac:dyDescent="0.5">
      <c r="A1" s="2" t="s">
        <v>0</v>
      </c>
    </row>
    <row r="2" spans="1:9" x14ac:dyDescent="0.5">
      <c r="A2" s="2" t="s">
        <v>8</v>
      </c>
    </row>
    <row r="4" spans="1:9" x14ac:dyDescent="0.5">
      <c r="A4" s="7" t="s">
        <v>9</v>
      </c>
      <c r="D4" s="3">
        <f>SUM('Senior Lien - 2014B1'!C18,'Senior Lien - 2020A '!C18,'Senior Lien - 2022A'!C18,'Sub. Lien - 2014A'!C23,'Sub. Lien - 2014B2'!C23,'Sub. Lien - 2018A'!C23,'Sub. Lien - 2021A'!C23)</f>
        <v>742760000</v>
      </c>
    </row>
    <row r="6" spans="1:9" x14ac:dyDescent="0.5">
      <c r="A6" s="8" t="s">
        <v>3</v>
      </c>
      <c r="B6" s="8" t="s">
        <v>1</v>
      </c>
      <c r="C6" s="8" t="s">
        <v>4</v>
      </c>
      <c r="D6" s="2" t="s">
        <v>5</v>
      </c>
    </row>
    <row r="7" spans="1:9" x14ac:dyDescent="0.5">
      <c r="A7" s="9">
        <v>44377</v>
      </c>
      <c r="B7" s="8" t="s">
        <v>2</v>
      </c>
      <c r="C7" s="8" t="s">
        <v>2</v>
      </c>
      <c r="D7" s="2" t="s">
        <v>6</v>
      </c>
      <c r="E7" s="8" t="s">
        <v>7</v>
      </c>
    </row>
    <row r="8" spans="1:9" ht="8" customHeight="1" x14ac:dyDescent="0.5">
      <c r="A8" s="9"/>
      <c r="B8" s="8"/>
    </row>
    <row r="9" spans="1:9" x14ac:dyDescent="0.5">
      <c r="A9" s="2">
        <v>2024</v>
      </c>
      <c r="B9" s="5">
        <f>'[1]Udated Rev'!$BC$25*1000</f>
        <v>539550000</v>
      </c>
      <c r="C9" s="5">
        <f>'[1]Udated Rev'!$BC$35*1000</f>
        <v>506157000</v>
      </c>
      <c r="D9" s="10">
        <f>SUM('Senior Lien Total DS'!E12,'Subordinate  Lien Total DS'!E12)</f>
        <v>193998000</v>
      </c>
      <c r="E9" s="11">
        <f t="shared" ref="E9:E17" si="0">(B9+C9)/D9</f>
        <v>5.3902978381220423</v>
      </c>
      <c r="H9" s="10"/>
      <c r="I9" s="11"/>
    </row>
    <row r="10" spans="1:9" x14ac:dyDescent="0.5">
      <c r="A10" s="2">
        <v>2025</v>
      </c>
      <c r="B10" s="5">
        <f>'[1]Udated Rev'!$BE$25*1000</f>
        <v>542810000</v>
      </c>
      <c r="C10" s="5">
        <f>'[1]Udated Rev'!$BE$35*1000</f>
        <v>516279000</v>
      </c>
      <c r="D10" s="10">
        <f>SUM('Senior Lien Total DS'!E13,'Subordinate  Lien Total DS'!E13)</f>
        <v>111025000</v>
      </c>
      <c r="E10" s="11">
        <f t="shared" si="0"/>
        <v>9.5391938752533214</v>
      </c>
      <c r="H10" s="10"/>
      <c r="I10" s="11"/>
    </row>
    <row r="11" spans="1:9" x14ac:dyDescent="0.5">
      <c r="A11" s="2">
        <v>2026</v>
      </c>
      <c r="B11" s="5">
        <f>'[1]Udated Rev'!$BG$25*1000</f>
        <v>548250000</v>
      </c>
      <c r="C11" s="5">
        <f>'[1]Udated Rev'!$BG$35*1000</f>
        <v>516279000</v>
      </c>
      <c r="D11" s="10">
        <f>SUM('Senior Lien Total DS'!E14,'Subordinate  Lien Total DS'!E14)</f>
        <v>111018500</v>
      </c>
      <c r="E11" s="11">
        <f t="shared" si="0"/>
        <v>9.5887532258137149</v>
      </c>
      <c r="H11" s="10"/>
      <c r="I11" s="11"/>
    </row>
    <row r="12" spans="1:9" x14ac:dyDescent="0.5">
      <c r="A12" s="2">
        <v>2027</v>
      </c>
      <c r="B12" s="5">
        <f>'[1]Udated Rev'!$BI$25*1000</f>
        <v>556070000</v>
      </c>
      <c r="C12" s="5">
        <f>'[1]Udated Rev'!$BG$35*1000</f>
        <v>516279000</v>
      </c>
      <c r="D12" s="10">
        <f>SUM('Senior Lien Total DS'!E15,'Subordinate  Lien Total DS'!E15)</f>
        <v>122303000</v>
      </c>
      <c r="E12" s="11">
        <f t="shared" si="0"/>
        <v>8.7679697145613762</v>
      </c>
      <c r="H12" s="10"/>
      <c r="I12" s="11"/>
    </row>
    <row r="13" spans="1:9" x14ac:dyDescent="0.5">
      <c r="A13" s="2">
        <v>2028</v>
      </c>
      <c r="B13" s="5">
        <f>'[1]Udated Rev'!$BI$25*1000</f>
        <v>556070000</v>
      </c>
      <c r="C13" s="5">
        <f>'[1]Udated Rev'!$BG$35*1000</f>
        <v>516279000</v>
      </c>
      <c r="D13" s="10">
        <f>'Subordinate  Lien Total DS'!E16</f>
        <v>111583750</v>
      </c>
      <c r="E13" s="11">
        <f t="shared" si="0"/>
        <v>9.6102613507791226</v>
      </c>
      <c r="H13" s="10"/>
      <c r="I13" s="11"/>
    </row>
    <row r="14" spans="1:9" x14ac:dyDescent="0.5">
      <c r="A14" s="2">
        <v>2029</v>
      </c>
      <c r="B14" s="5">
        <f>'[1]Udated Rev'!$BI$25*1000</f>
        <v>556070000</v>
      </c>
      <c r="C14" s="5">
        <f>'[1]Udated Rev'!$BG$35*1000</f>
        <v>516279000</v>
      </c>
      <c r="D14" s="10">
        <f>'Subordinate  Lien Total DS'!E17</f>
        <v>111587000</v>
      </c>
      <c r="E14" s="11">
        <f t="shared" si="0"/>
        <v>9.6099814494519968</v>
      </c>
      <c r="H14" s="10"/>
      <c r="I14" s="11"/>
    </row>
    <row r="15" spans="1:9" x14ac:dyDescent="0.5">
      <c r="A15" s="2">
        <v>2030</v>
      </c>
      <c r="B15" s="5">
        <f>'[1]Udated Rev'!$BI$25*1000</f>
        <v>556070000</v>
      </c>
      <c r="C15" s="5">
        <f>'[1]Udated Rev'!$BG$35*1000</f>
        <v>516279000</v>
      </c>
      <c r="D15" s="10">
        <f>'Subordinate  Lien Total DS'!E18</f>
        <v>111585750</v>
      </c>
      <c r="E15" s="11">
        <f t="shared" si="0"/>
        <v>9.6100891018790477</v>
      </c>
      <c r="H15" s="10"/>
      <c r="I15" s="11"/>
    </row>
    <row r="16" spans="1:9" x14ac:dyDescent="0.5">
      <c r="A16" s="2">
        <v>2031</v>
      </c>
      <c r="B16" s="5">
        <f>'[1]Udated Rev'!$BI$25*1000</f>
        <v>556070000</v>
      </c>
      <c r="C16" s="5">
        <f>'[1]Udated Rev'!$BG$35*1000</f>
        <v>516279000</v>
      </c>
      <c r="D16" s="10">
        <f>'Subordinate  Lien Total DS'!E19</f>
        <v>9103250</v>
      </c>
      <c r="E16" s="11">
        <f t="shared" si="0"/>
        <v>117.79847856534754</v>
      </c>
      <c r="H16" s="5"/>
      <c r="I16" s="11"/>
    </row>
    <row r="17" spans="1:9" x14ac:dyDescent="0.5">
      <c r="A17" s="2">
        <v>2032</v>
      </c>
      <c r="B17" s="5">
        <f>'[1]Udated Rev'!$BI$25*1000</f>
        <v>556070000</v>
      </c>
      <c r="C17" s="5">
        <f>'[1]Udated Rev'!$BG$35*1000</f>
        <v>516279000</v>
      </c>
      <c r="D17" s="10">
        <f>'Subordinate  Lien Total DS'!E20</f>
        <v>7161000</v>
      </c>
      <c r="E17" s="11">
        <f t="shared" si="0"/>
        <v>149.74849881301495</v>
      </c>
      <c r="H17" s="10"/>
      <c r="I17" s="11"/>
    </row>
    <row r="18" spans="1:9" x14ac:dyDescent="0.5">
      <c r="B18" s="5"/>
      <c r="C18" s="5"/>
      <c r="D18" s="5"/>
      <c r="E18" s="5"/>
    </row>
    <row r="19" spans="1:9" x14ac:dyDescent="0.5">
      <c r="B19" s="5"/>
      <c r="C19" s="5"/>
      <c r="D19" s="5"/>
      <c r="E19" s="5"/>
    </row>
    <row r="20" spans="1:9" x14ac:dyDescent="0.5">
      <c r="B20" s="5"/>
      <c r="C20" s="5"/>
      <c r="D20" s="5"/>
      <c r="E20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Senior Lien - 2014B1</vt:lpstr>
      <vt:lpstr>Senior Lien - 2020A </vt:lpstr>
      <vt:lpstr>Senior Lien - 2022A</vt:lpstr>
      <vt:lpstr>Senior Lien Total DS</vt:lpstr>
      <vt:lpstr>Sub. Lien - 2014A</vt:lpstr>
      <vt:lpstr>Sub. Lien - 2014B2</vt:lpstr>
      <vt:lpstr>Sub. Lien - 2018A</vt:lpstr>
      <vt:lpstr>Sub. Lien - 2021A</vt:lpstr>
      <vt:lpstr>Subordinate  Lien Total DS</vt:lpstr>
      <vt:lpstr>NMDOT Bond Coverage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Zavelle</dc:creator>
  <cp:lastModifiedBy>Chip Pierce</cp:lastModifiedBy>
  <dcterms:created xsi:type="dcterms:W3CDTF">2021-07-27T19:21:24Z</dcterms:created>
  <dcterms:modified xsi:type="dcterms:W3CDTF">2023-12-07T19:29:13Z</dcterms:modified>
</cp:coreProperties>
</file>